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885" firstSheet="1" activeTab="2"/>
  </bookViews>
  <sheets>
    <sheet name="муниципалы на 01.02.20г." sheetId="1" state="hidden" r:id="rId1"/>
    <sheet name="муниципалы на 01.01.23 " sheetId="2" r:id="rId2"/>
    <sheet name="муниципалы на 01.02.24  " sheetId="3" r:id="rId3"/>
    <sheet name="муниципалы на 01.03.24 " sheetId="4" r:id="rId4"/>
    <sheet name="муниципалы на 01.04.24  (2)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<sst xmlns="http://schemas.openxmlformats.org/spreadsheetml/2006/main" count="649" uniqueCount="121">
  <si>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</si>
  <si>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</si>
  <si>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</si>
  <si>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</si>
  <si>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</si>
  <si>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</si>
  <si>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</si>
  <si>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</si>
  <si>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</si>
  <si>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</si>
  <si>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</si>
  <si>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</si>
  <si>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</si>
  <si>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</si>
  <si>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</si>
  <si>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</si>
  <si>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</si>
  <si>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</si>
  <si>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</si>
  <si>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</si>
  <si>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</si>
  <si>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</si>
  <si>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</si>
  <si>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</si>
  <si>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</si>
  <si>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</si>
  <si>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</si>
  <si>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</si>
  <si>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</si>
  <si>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</si>
  <si>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</si>
  <si>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</si>
  <si>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</si>
  <si>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</si>
  <si>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</si>
  <si>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</si>
  <si>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</si>
  <si>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</si>
  <si>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</si>
  <si>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</si>
  <si>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</si>
  <si>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</si>
  <si>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</si>
  <si>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</si>
  <si>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</si>
  <si>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</si>
  <si>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</si>
  <si>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</si>
  <si>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</si>
  <si>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</si>
  <si>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</si>
  <si>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</si>
  <si>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</si>
  <si>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</si>
  <si>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</si>
  <si>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</si>
  <si>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</si>
  <si>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</si>
  <si>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</si>
  <si>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</si>
  <si>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</si>
  <si>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</si>
  <si>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</si>
  <si>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</si>
  <si>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</si>
  <si>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</si>
  <si>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</si>
  <si>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</si>
  <si>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</si>
  <si>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</si>
  <si>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</si>
  <si>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</si>
  <si>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</si>
  <si>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</si>
  <si>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</si>
  <si>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</si>
  <si>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</si>
  <si>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Приложение № 1 к Порядку от 27.05.2020 г. № 447</t>
  </si>
  <si>
    <t>Муниципальный контракт  №01063000091210000004 от 26.02.2021г.</t>
  </si>
  <si>
    <t>ПАО №Совкомбанк"</t>
  </si>
  <si>
    <t>26.02.2023г.</t>
  </si>
  <si>
    <t>05.03.2021г.</t>
  </si>
  <si>
    <t>Муниципальный контракт  №01063000091210000061 от 28.06.2021г.</t>
  </si>
  <si>
    <t>28.06.2023г.</t>
  </si>
  <si>
    <t>15.09.2021г.</t>
  </si>
  <si>
    <t>Соглашение № 9-2/22 от 05.07.2022г.</t>
  </si>
  <si>
    <t>05.07.2022г.</t>
  </si>
  <si>
    <t>25.06.2027г.</t>
  </si>
  <si>
    <t>15.12.2027г.</t>
  </si>
  <si>
    <t>29.12.2022г.</t>
  </si>
  <si>
    <t>Соглашение № 9-3/22 от 28.12.2022г.</t>
  </si>
  <si>
    <t>Объем муниципального долга  на 01.01.2023г.</t>
  </si>
  <si>
    <t>Муниципальный контракт  №01063000091230000007 от 20.02.2023г.</t>
  </si>
  <si>
    <t>21.02.2023г.</t>
  </si>
  <si>
    <t>20.02.2025г.</t>
  </si>
  <si>
    <t>28.06.2021г.</t>
  </si>
  <si>
    <t>22.02.2023г.</t>
  </si>
  <si>
    <t>Соглашение № 9-1/21 от 27.08.2021г.</t>
  </si>
  <si>
    <t>Муниципальный контракт  №01063000091230000041 от 30.05.2023г.</t>
  </si>
  <si>
    <t>30.05.2025г.</t>
  </si>
  <si>
    <t>26.06.2023г.</t>
  </si>
  <si>
    <t>06.06.2023г.</t>
  </si>
  <si>
    <t>Начальник финансового управления                                                                                       / Столярова Т.Н. /</t>
  </si>
  <si>
    <t>1/3 ставка рефинансирования ЦБ</t>
  </si>
  <si>
    <t>Исполнитель                                             /   Токко О.В.                      /</t>
  </si>
  <si>
    <t>25.08.2026г.</t>
  </si>
  <si>
    <t>Объем муниципального долга  на 1.01.2024г.</t>
  </si>
  <si>
    <t>Информация о долговых обязательствах муниципального образования Олонецкого национального муниципального района на 01.01.2024г.</t>
  </si>
  <si>
    <t>Объем задолженности по процентам на 1.01.2024г.</t>
  </si>
  <si>
    <t>Первый зам.главы администрации Олонецкого национального муниципального района                                                              /   Пешков А.М.         /</t>
  </si>
  <si>
    <t>Информация о долговых обязательствах муниципального образования Олонецкого национального муниципального района на 01.02.2024г.</t>
  </si>
  <si>
    <t>Объем муниципального долга  на 01.01.2024г.</t>
  </si>
  <si>
    <t>Объем муниципального долга  на 1.02.2024г.</t>
  </si>
  <si>
    <t>Объем задолженности по процентам на 1.02.2024г.</t>
  </si>
  <si>
    <t>Объем задолженности по процентам на 1.03.2024г.</t>
  </si>
  <si>
    <t>Объем муниципального долга  на 1.03.2024г.</t>
  </si>
  <si>
    <t>Информация о долговых обязательствах муниципального образования Олонецкого национального муниципального района на 01.03.2024г.</t>
  </si>
  <si>
    <t>Объем муниципального долга  на 1.04.2024г.</t>
  </si>
  <si>
    <t>Объем задолженности по процентам на 1.04.2024г.</t>
  </si>
  <si>
    <t>Информация о долговых обязательствах муниципального образования Олонецкого национального муниципального района на 01.04.2024г.</t>
  </si>
  <si>
    <t>Глава  Олонецкого национального муниципального района                                                              /   Мурый В.Н.       /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</si>
</sst>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name val="Arial Cyr"/>
      <family val="0"/>
    </font>
    <font>
      <u val="single"/>
      <sz val="11"/>
      <name val="Times New Roman Cyr"/>
      <family val="1"/>
    </font>
    <font>
      <sz val="14"/>
      <name val="Times New Roman Cyr"/>
      <family val="1"/>
    </font>
    <font>
      <b/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left" vertical="center"/>
    </xf>
    <xf numFmtId="2" fontId="6" fillId="0" borderId="15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21" t="s">
        <v>32</v>
      </c>
      <c r="T1" s="121"/>
    </row>
    <row r="2" spans="19:20" ht="26.25" customHeight="1">
      <c r="S2" s="121"/>
      <c r="T2" s="121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31"/>
      <c r="H7" s="131"/>
      <c r="I7" s="131"/>
      <c r="J7" s="131"/>
      <c r="K7" s="131"/>
      <c r="L7" s="131"/>
      <c r="M7" s="131"/>
      <c r="N7" s="131"/>
      <c r="O7" s="9"/>
      <c r="P7" s="9"/>
    </row>
    <row r="8" ht="5.25" customHeight="1"/>
    <row r="9" ht="15" customHeight="1"/>
    <row r="10" spans="1:20" ht="52.5" customHeight="1">
      <c r="A10" s="128" t="s">
        <v>0</v>
      </c>
      <c r="B10" s="129" t="s">
        <v>13</v>
      </c>
      <c r="C10" s="129" t="s">
        <v>3</v>
      </c>
      <c r="D10" s="129" t="s">
        <v>9</v>
      </c>
      <c r="E10" s="129" t="s">
        <v>14</v>
      </c>
      <c r="F10" s="129" t="s">
        <v>11</v>
      </c>
      <c r="G10" s="129" t="s">
        <v>10</v>
      </c>
      <c r="H10" s="129" t="s">
        <v>6</v>
      </c>
      <c r="I10" s="129" t="s">
        <v>12</v>
      </c>
      <c r="J10" s="129" t="s">
        <v>29</v>
      </c>
      <c r="K10" s="129" t="s">
        <v>23</v>
      </c>
      <c r="L10" s="129" t="s">
        <v>24</v>
      </c>
      <c r="M10" s="129" t="s">
        <v>25</v>
      </c>
      <c r="N10" s="129" t="s">
        <v>26</v>
      </c>
      <c r="O10" s="135" t="s">
        <v>22</v>
      </c>
      <c r="P10" s="136"/>
      <c r="Q10" s="129" t="s">
        <v>15</v>
      </c>
      <c r="R10" s="129" t="s">
        <v>16</v>
      </c>
      <c r="S10" s="129" t="s">
        <v>8</v>
      </c>
      <c r="T10" s="129" t="s">
        <v>30</v>
      </c>
    </row>
    <row r="11" spans="1:20" s="13" customFormat="1" ht="94.5" customHeight="1">
      <c r="A11" s="128"/>
      <c r="B11" s="130"/>
      <c r="C11" s="130"/>
      <c r="D11" s="130"/>
      <c r="E11" s="132"/>
      <c r="F11" s="132"/>
      <c r="G11" s="130"/>
      <c r="H11" s="130"/>
      <c r="I11" s="130"/>
      <c r="J11" s="130"/>
      <c r="K11" s="130"/>
      <c r="L11" s="130"/>
      <c r="M11" s="130"/>
      <c r="N11" s="130"/>
      <c r="O11" s="40" t="s">
        <v>4</v>
      </c>
      <c r="P11" s="40" t="s">
        <v>5</v>
      </c>
      <c r="Q11" s="130"/>
      <c r="R11" s="130"/>
      <c r="S11" s="130"/>
      <c r="T11" s="13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5" t="s">
        <v>17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7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22" t="s">
        <v>18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4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22" t="s">
        <v>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22" t="s">
        <v>20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4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22" t="s">
        <v>27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37" t="s">
        <v>31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3" t="s">
        <v>73</v>
      </c>
      <c r="H45" s="134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30">
      <selection activeCell="E54" sqref="E5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107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91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106</v>
      </c>
      <c r="P10" s="148"/>
      <c r="Q10" s="144" t="s">
        <v>15</v>
      </c>
      <c r="R10" s="144" t="s">
        <v>16</v>
      </c>
      <c r="S10" s="144" t="s">
        <v>8</v>
      </c>
      <c r="T10" s="144" t="s">
        <v>108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>
        <f>11464.19+11654.21</f>
        <v>23118.4</v>
      </c>
      <c r="S17" s="111">
        <f>11464.19+11654.21</f>
        <v>23118.4</v>
      </c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>
        <f>18884.3+19197.3</f>
        <v>38081.6</v>
      </c>
      <c r="S18" s="111">
        <f>18884.3+19197.3</f>
        <v>38081.6</v>
      </c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0</v>
      </c>
      <c r="O19" s="110">
        <v>7000000</v>
      </c>
      <c r="P19" s="108"/>
      <c r="Q19" s="108"/>
      <c r="R19" s="111">
        <f>86780.82+145232.16</f>
        <v>232012.98</v>
      </c>
      <c r="S19" s="111">
        <f>86780.82+145232.16</f>
        <v>232012.98</v>
      </c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293212.98</v>
      </c>
      <c r="S20" s="104">
        <f t="shared" si="0"/>
        <v>293212.98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105" customHeight="1">
      <c r="A22" s="101">
        <v>4</v>
      </c>
      <c r="B22" s="102" t="s">
        <v>78</v>
      </c>
      <c r="C22" s="103" t="s">
        <v>79</v>
      </c>
      <c r="D22" s="114">
        <v>20000000</v>
      </c>
      <c r="E22" s="105" t="s">
        <v>36</v>
      </c>
      <c r="F22" s="104">
        <f>O22</f>
        <v>0</v>
      </c>
      <c r="G22" s="106" t="s">
        <v>80</v>
      </c>
      <c r="H22" s="107" t="s">
        <v>54</v>
      </c>
      <c r="I22" s="108">
        <v>6.4</v>
      </c>
      <c r="J22" s="104">
        <v>20000000</v>
      </c>
      <c r="K22" s="115" t="s">
        <v>81</v>
      </c>
      <c r="L22" s="104"/>
      <c r="M22" s="106" t="s">
        <v>96</v>
      </c>
      <c r="N22" s="104">
        <v>20000000</v>
      </c>
      <c r="O22" s="110">
        <f>J22+L22-N22</f>
        <v>0</v>
      </c>
      <c r="P22" s="108"/>
      <c r="Q22" s="108"/>
      <c r="R22" s="110">
        <f>108712.34+77150.68</f>
        <v>185863.02</v>
      </c>
      <c r="S22" s="110">
        <f>108712.34+77150.68</f>
        <v>185863.02</v>
      </c>
      <c r="T22" s="109">
        <f>Q22+R22-S22</f>
        <v>0</v>
      </c>
    </row>
    <row r="23" spans="1:20" s="61" customFormat="1" ht="93" customHeight="1">
      <c r="A23" s="101">
        <v>5</v>
      </c>
      <c r="B23" s="102" t="s">
        <v>82</v>
      </c>
      <c r="C23" s="103" t="s">
        <v>68</v>
      </c>
      <c r="D23" s="104">
        <v>19131000</v>
      </c>
      <c r="E23" s="105" t="s">
        <v>36</v>
      </c>
      <c r="F23" s="104">
        <f>O23</f>
        <v>0</v>
      </c>
      <c r="G23" s="106" t="s">
        <v>83</v>
      </c>
      <c r="H23" s="107" t="s">
        <v>54</v>
      </c>
      <c r="I23" s="108">
        <v>7.68</v>
      </c>
      <c r="J23" s="104">
        <v>19131000</v>
      </c>
      <c r="K23" s="106" t="s">
        <v>95</v>
      </c>
      <c r="L23" s="104"/>
      <c r="M23" s="106" t="s">
        <v>100</v>
      </c>
      <c r="N23" s="104">
        <v>19131000</v>
      </c>
      <c r="O23" s="110">
        <f>J23+L23-N23</f>
        <v>0</v>
      </c>
      <c r="P23" s="108"/>
      <c r="Q23" s="108"/>
      <c r="R23" s="110">
        <f>124786.53+112710.42+124786.53+120761.16+124786.53+104659.67</f>
        <v>712490.8400000001</v>
      </c>
      <c r="S23" s="110">
        <f>124786.53+112710.42+124786.53+120761.16+124786.53+104659.67</f>
        <v>712490.8400000001</v>
      </c>
      <c r="T23" s="109">
        <f>Q23+R23-S23</f>
        <v>0</v>
      </c>
    </row>
    <row r="24" spans="1:20" s="61" customFormat="1" ht="95.25" customHeight="1">
      <c r="A24" s="101">
        <v>6</v>
      </c>
      <c r="B24" s="102" t="s">
        <v>92</v>
      </c>
      <c r="C24" s="103" t="s">
        <v>79</v>
      </c>
      <c r="D24" s="104">
        <v>20000000</v>
      </c>
      <c r="E24" s="105" t="s">
        <v>36</v>
      </c>
      <c r="F24" s="104">
        <f>O24</f>
        <v>20000000</v>
      </c>
      <c r="G24" s="106" t="s">
        <v>94</v>
      </c>
      <c r="H24" s="107" t="s">
        <v>54</v>
      </c>
      <c r="I24" s="108">
        <v>9.75</v>
      </c>
      <c r="J24" s="104">
        <v>0</v>
      </c>
      <c r="K24" s="106" t="s">
        <v>93</v>
      </c>
      <c r="L24" s="104">
        <v>20000000</v>
      </c>
      <c r="M24" s="106"/>
      <c r="N24" s="104"/>
      <c r="O24" s="110">
        <f>J24+L24-N24</f>
        <v>20000000</v>
      </c>
      <c r="P24" s="108"/>
      <c r="Q24" s="108"/>
      <c r="R24" s="110">
        <f>37397.26+165616.44+160273.97+165616.44+160273.97+165616.44+165616.44+160273.97+165616.44+160273.97+160273.97</f>
        <v>1666849.3099999998</v>
      </c>
      <c r="S24" s="110">
        <f>37397.26+165616.44+160273.97+165616.44+160273.97+165616.44+165616.44+160273.97+165616.44+160273.97+160273.97</f>
        <v>1666849.3099999998</v>
      </c>
      <c r="T24" s="109">
        <f>Q24+R24-S24</f>
        <v>0</v>
      </c>
    </row>
    <row r="25" spans="1:20" s="61" customFormat="1" ht="110.25" customHeight="1">
      <c r="A25" s="101">
        <v>7</v>
      </c>
      <c r="B25" s="102" t="s">
        <v>98</v>
      </c>
      <c r="C25" s="103" t="s">
        <v>79</v>
      </c>
      <c r="D25" s="104">
        <v>19131000</v>
      </c>
      <c r="E25" s="105" t="s">
        <v>36</v>
      </c>
      <c r="F25" s="104">
        <f>O25</f>
        <v>19131000</v>
      </c>
      <c r="G25" s="106" t="s">
        <v>99</v>
      </c>
      <c r="H25" s="107" t="s">
        <v>54</v>
      </c>
      <c r="I25" s="108">
        <v>10.49725</v>
      </c>
      <c r="J25" s="104">
        <v>0</v>
      </c>
      <c r="K25" s="106" t="s">
        <v>101</v>
      </c>
      <c r="L25" s="104">
        <v>19131000</v>
      </c>
      <c r="M25" s="106"/>
      <c r="N25" s="104"/>
      <c r="O25" s="110">
        <f>J25+L25-N25</f>
        <v>19131000</v>
      </c>
      <c r="P25" s="108"/>
      <c r="Q25" s="108"/>
      <c r="R25" s="110">
        <f>132047.93+170561.91+170561.91+165059.91+170561.91+165059.91+170561.91</f>
        <v>1144415.3900000001</v>
      </c>
      <c r="S25" s="110">
        <f>132047.93+170561.91+170561.91+165059.91+170561.91+165059.91+170561.91</f>
        <v>1144415.3900000001</v>
      </c>
      <c r="T25" s="109">
        <f>Q25+R25-S25</f>
        <v>0</v>
      </c>
    </row>
    <row r="26" spans="1:20" s="61" customFormat="1" ht="24" customHeight="1">
      <c r="A26" s="113" t="s">
        <v>1</v>
      </c>
      <c r="B26" s="102"/>
      <c r="C26" s="114" t="s">
        <v>7</v>
      </c>
      <c r="D26" s="114" t="s">
        <v>7</v>
      </c>
      <c r="E26" s="114" t="s">
        <v>7</v>
      </c>
      <c r="F26" s="104">
        <f>SUM(F22:F25)</f>
        <v>39131000</v>
      </c>
      <c r="G26" s="114" t="s">
        <v>7</v>
      </c>
      <c r="H26" s="114" t="s">
        <v>7</v>
      </c>
      <c r="I26" s="114" t="s">
        <v>7</v>
      </c>
      <c r="J26" s="104">
        <f>SUM(J22:J25)</f>
        <v>39131000</v>
      </c>
      <c r="K26" s="104" t="s">
        <v>7</v>
      </c>
      <c r="L26" s="104">
        <f>SUM(L22:L25)</f>
        <v>39131000</v>
      </c>
      <c r="M26" s="104" t="s">
        <v>7</v>
      </c>
      <c r="N26" s="104">
        <f>SUM(N22:N25)</f>
        <v>39131000</v>
      </c>
      <c r="O26" s="104">
        <f aca="true" t="shared" si="1" ref="O26:T26">SUM(O22:O25)</f>
        <v>39131000</v>
      </c>
      <c r="P26" s="104">
        <f t="shared" si="1"/>
        <v>0</v>
      </c>
      <c r="Q26" s="104">
        <f t="shared" si="1"/>
        <v>0</v>
      </c>
      <c r="R26" s="104">
        <f t="shared" si="1"/>
        <v>3709618.56</v>
      </c>
      <c r="S26" s="104">
        <f t="shared" si="1"/>
        <v>3709618.56</v>
      </c>
      <c r="T26" s="104">
        <f t="shared" si="1"/>
        <v>0</v>
      </c>
    </row>
    <row r="27" spans="1:20" s="61" customFormat="1" ht="24.75" customHeight="1">
      <c r="A27" s="156" t="s">
        <v>20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8"/>
    </row>
    <row r="28" spans="1:20" s="61" customFormat="1" ht="0.75" customHeight="1">
      <c r="A28" s="116"/>
      <c r="B28" s="102"/>
      <c r="C28" s="103"/>
      <c r="D28" s="114"/>
      <c r="E28" s="105"/>
      <c r="F28" s="105"/>
      <c r="G28" s="106"/>
      <c r="H28" s="107"/>
      <c r="I28" s="108"/>
      <c r="J28" s="117"/>
      <c r="K28" s="108"/>
      <c r="L28" s="108"/>
      <c r="M28" s="108"/>
      <c r="N28" s="118"/>
      <c r="O28" s="108"/>
      <c r="P28" s="108"/>
      <c r="Q28" s="108"/>
      <c r="R28" s="108"/>
      <c r="S28" s="108"/>
      <c r="T28" s="112"/>
    </row>
    <row r="29" spans="1:20" s="61" customFormat="1" ht="23.25" customHeight="1">
      <c r="A29" s="113" t="s">
        <v>1</v>
      </c>
      <c r="B29" s="102"/>
      <c r="C29" s="114" t="s">
        <v>7</v>
      </c>
      <c r="D29" s="114" t="s">
        <v>7</v>
      </c>
      <c r="E29" s="114" t="s">
        <v>7</v>
      </c>
      <c r="F29" s="114"/>
      <c r="G29" s="114" t="s">
        <v>7</v>
      </c>
      <c r="H29" s="114" t="s">
        <v>7</v>
      </c>
      <c r="I29" s="114" t="s">
        <v>7</v>
      </c>
      <c r="J29" s="117"/>
      <c r="K29" s="114" t="s">
        <v>7</v>
      </c>
      <c r="L29" s="108"/>
      <c r="M29" s="114" t="s">
        <v>7</v>
      </c>
      <c r="N29" s="118"/>
      <c r="O29" s="108"/>
      <c r="P29" s="108"/>
      <c r="Q29" s="108"/>
      <c r="R29" s="108"/>
      <c r="S29" s="108"/>
      <c r="T29" s="112"/>
    </row>
    <row r="30" spans="1:20" s="61" customFormat="1" ht="22.5" customHeight="1">
      <c r="A30" s="156" t="s">
        <v>27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8"/>
    </row>
    <row r="31" spans="1:20" s="61" customFormat="1" ht="3" customHeight="1" hidden="1">
      <c r="A31" s="116"/>
      <c r="B31" s="102"/>
      <c r="C31" s="103"/>
      <c r="D31" s="114"/>
      <c r="E31" s="105"/>
      <c r="F31" s="105"/>
      <c r="G31" s="106"/>
      <c r="H31" s="107"/>
      <c r="I31" s="108"/>
      <c r="J31" s="117"/>
      <c r="K31" s="108"/>
      <c r="L31" s="108"/>
      <c r="M31" s="108"/>
      <c r="N31" s="118"/>
      <c r="O31" s="108"/>
      <c r="P31" s="108"/>
      <c r="Q31" s="108"/>
      <c r="R31" s="108"/>
      <c r="S31" s="108"/>
      <c r="T31" s="112"/>
    </row>
    <row r="32" spans="1:20" s="61" customFormat="1" ht="24" customHeight="1">
      <c r="A32" s="113" t="s">
        <v>1</v>
      </c>
      <c r="B32" s="102"/>
      <c r="C32" s="114" t="s">
        <v>7</v>
      </c>
      <c r="D32" s="114" t="s">
        <v>7</v>
      </c>
      <c r="E32" s="114"/>
      <c r="F32" s="114"/>
      <c r="G32" s="114" t="s">
        <v>7</v>
      </c>
      <c r="H32" s="114" t="s">
        <v>7</v>
      </c>
      <c r="I32" s="114" t="s">
        <v>7</v>
      </c>
      <c r="J32" s="117"/>
      <c r="K32" s="114" t="s">
        <v>7</v>
      </c>
      <c r="L32" s="108"/>
      <c r="M32" s="114" t="s">
        <v>7</v>
      </c>
      <c r="N32" s="118"/>
      <c r="O32" s="108"/>
      <c r="P32" s="108"/>
      <c r="Q32" s="108"/>
      <c r="R32" s="108"/>
      <c r="S32" s="108"/>
      <c r="T32" s="112"/>
    </row>
    <row r="33" spans="1:20" s="61" customFormat="1" ht="18.75" customHeight="1">
      <c r="A33" s="159" t="s">
        <v>31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1"/>
    </row>
    <row r="34" spans="1:20" s="85" customFormat="1" ht="28.5" customHeight="1">
      <c r="A34" s="119"/>
      <c r="B34" s="119"/>
      <c r="C34" s="114" t="s">
        <v>7</v>
      </c>
      <c r="D34" s="114" t="s">
        <v>7</v>
      </c>
      <c r="E34" s="114" t="s">
        <v>7</v>
      </c>
      <c r="F34" s="104">
        <f>F20+F26</f>
        <v>107331000</v>
      </c>
      <c r="G34" s="114" t="s">
        <v>7</v>
      </c>
      <c r="H34" s="114" t="s">
        <v>7</v>
      </c>
      <c r="I34" s="114" t="s">
        <v>7</v>
      </c>
      <c r="J34" s="104">
        <f>J20+J26</f>
        <v>107331000</v>
      </c>
      <c r="K34" s="104" t="s">
        <v>7</v>
      </c>
      <c r="L34" s="104">
        <f>L20+L26</f>
        <v>39131000</v>
      </c>
      <c r="M34" s="104" t="s">
        <v>7</v>
      </c>
      <c r="N34" s="104">
        <f aca="true" t="shared" si="2" ref="N34:T34">N20+N26</f>
        <v>39131000</v>
      </c>
      <c r="O34" s="104">
        <f t="shared" si="2"/>
        <v>107331000</v>
      </c>
      <c r="P34" s="104">
        <f t="shared" si="2"/>
        <v>0</v>
      </c>
      <c r="Q34" s="104">
        <f t="shared" si="2"/>
        <v>0</v>
      </c>
      <c r="R34" s="104">
        <f t="shared" si="2"/>
        <v>4002831.54</v>
      </c>
      <c r="S34" s="104">
        <f t="shared" si="2"/>
        <v>4002831.54</v>
      </c>
      <c r="T34" s="104">
        <f t="shared" si="2"/>
        <v>0</v>
      </c>
    </row>
    <row r="35" spans="1:20" ht="24" customHeight="1">
      <c r="A35" s="89"/>
      <c r="B35" s="90"/>
      <c r="C35" s="90"/>
      <c r="D35" s="91"/>
      <c r="E35" s="91"/>
      <c r="F35" s="91"/>
      <c r="G35" s="92"/>
      <c r="H35" s="92"/>
      <c r="I35" s="93"/>
      <c r="J35" s="93"/>
      <c r="K35" s="94"/>
      <c r="L35" s="94"/>
      <c r="M35" s="94"/>
      <c r="N35" s="94"/>
      <c r="O35" s="93"/>
      <c r="P35" s="93"/>
      <c r="Q35" s="93"/>
      <c r="R35" s="93"/>
      <c r="S35" s="93"/>
      <c r="T35" s="93"/>
    </row>
    <row r="36" spans="1:20" ht="32.25" customHeight="1">
      <c r="A36" s="95" t="s">
        <v>109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102</v>
      </c>
      <c r="B38" s="96"/>
      <c r="C38" s="96"/>
      <c r="D38" s="97"/>
      <c r="E38" s="97"/>
      <c r="F38" s="97"/>
      <c r="G38" s="98"/>
      <c r="H38" s="98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5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9.5" customHeight="1">
      <c r="A40" s="95" t="s">
        <v>104</v>
      </c>
      <c r="B40" s="96"/>
      <c r="C40" s="96"/>
      <c r="D40" s="97"/>
      <c r="E40" s="97"/>
      <c r="F40" s="97"/>
      <c r="G40" s="149" t="s">
        <v>73</v>
      </c>
      <c r="H40" s="149"/>
      <c r="I40" s="61"/>
      <c r="J40" s="95"/>
      <c r="K40" s="95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2" customHeight="1">
      <c r="A41" s="61"/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2.75" customHeight="1" hidden="1">
      <c r="A42" s="61"/>
      <c r="B42" s="99"/>
      <c r="C42" s="99"/>
      <c r="D42" s="100"/>
      <c r="E42" s="100"/>
      <c r="F42" s="100"/>
      <c r="G42" s="71"/>
      <c r="H42" s="7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6.5" customHeight="1">
      <c r="A43" s="61" t="s">
        <v>21</v>
      </c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95"/>
      <c r="B44" s="96"/>
      <c r="C44" s="96"/>
      <c r="D44" s="97"/>
      <c r="E44" s="97"/>
      <c r="F44" s="97"/>
      <c r="G44" s="98"/>
      <c r="H44" s="98"/>
      <c r="I44" s="61"/>
      <c r="J44" s="95"/>
      <c r="K44" s="95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5">
      <c r="A46" s="61"/>
      <c r="B46" s="99"/>
      <c r="C46" s="99"/>
      <c r="D46" s="100"/>
      <c r="E46" s="100"/>
      <c r="F46" s="100"/>
      <c r="G46" s="71"/>
      <c r="H46" s="7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1"/>
      <c r="B47" s="99"/>
      <c r="C47" s="99"/>
      <c r="D47" s="100"/>
      <c r="E47" s="100"/>
      <c r="F47" s="100"/>
      <c r="G47" s="71"/>
      <c r="H47" s="7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55" spans="1:22" s="65" customFormat="1" ht="16.5" customHeight="1">
      <c r="A55" s="60"/>
      <c r="D55" s="66"/>
      <c r="E55" s="66"/>
      <c r="F55" s="66"/>
      <c r="G55" s="67"/>
      <c r="H55" s="67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65" customFormat="1" ht="30" customHeight="1">
      <c r="A56" s="60"/>
      <c r="B56" s="86"/>
      <c r="D56" s="66"/>
      <c r="E56" s="66"/>
      <c r="F56" s="66"/>
      <c r="G56" s="67"/>
      <c r="H56" s="67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</sheetData>
  <sheetProtection/>
  <mergeCells count="29">
    <mergeCell ref="G40:H40"/>
    <mergeCell ref="A13:T13"/>
    <mergeCell ref="A16:T16"/>
    <mergeCell ref="A21:T21"/>
    <mergeCell ref="A27:T27"/>
    <mergeCell ref="A30:T30"/>
    <mergeCell ref="A33:T33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22">
      <selection activeCell="A34" sqref="A34:IV3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6" width="14.625" style="60" customWidth="1"/>
    <col min="17" max="17" width="13.37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112</v>
      </c>
      <c r="P10" s="148"/>
      <c r="Q10" s="144" t="s">
        <v>15</v>
      </c>
      <c r="R10" s="144" t="s">
        <v>16</v>
      </c>
      <c r="S10" s="144" t="s">
        <v>8</v>
      </c>
      <c r="T10" s="144" t="s">
        <v>113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0</v>
      </c>
      <c r="O19" s="110">
        <v>7000000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0</v>
      </c>
      <c r="O20" s="104">
        <f aca="true" t="shared" si="0" ref="O20:T20">SUM(O17:O19)</f>
        <v>68200000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</f>
        <v>170506.4</v>
      </c>
      <c r="S22" s="110">
        <f>5342.47+165163.93</f>
        <v>170506.4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v>170095.89</v>
      </c>
      <c r="S23" s="110">
        <v>170095.89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340602.29000000004</v>
      </c>
      <c r="S24" s="104">
        <f t="shared" si="1"/>
        <v>340602.29000000004</v>
      </c>
      <c r="T24" s="104">
        <f t="shared" si="1"/>
        <v>0</v>
      </c>
    </row>
    <row r="25" spans="1:20" s="61" customFormat="1" ht="24.75" customHeight="1">
      <c r="A25" s="156" t="s">
        <v>20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0</v>
      </c>
      <c r="O32" s="104">
        <f t="shared" si="2"/>
        <v>107331000</v>
      </c>
      <c r="P32" s="104">
        <f t="shared" si="2"/>
        <v>0</v>
      </c>
      <c r="Q32" s="104">
        <f t="shared" si="2"/>
        <v>0</v>
      </c>
      <c r="R32" s="104">
        <f t="shared" si="2"/>
        <v>340602.29000000004</v>
      </c>
      <c r="S32" s="104">
        <f t="shared" si="2"/>
        <v>340602.29000000004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120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9" t="s">
        <v>73</v>
      </c>
      <c r="H38" s="149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555" topLeftCell="A25" activePane="bottomLeft" state="split"/>
      <selection pane="topLeft" activeCell="L19" sqref="L19"/>
      <selection pane="bottomLeft" activeCell="A34" sqref="A34:IV34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7" width="14.62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115</v>
      </c>
      <c r="P10" s="148"/>
      <c r="Q10" s="144" t="s">
        <v>15</v>
      </c>
      <c r="R10" s="144" t="s">
        <v>16</v>
      </c>
      <c r="S10" s="144" t="s">
        <v>8</v>
      </c>
      <c r="T10" s="144" t="s">
        <v>114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v>363000</v>
      </c>
      <c r="O19" s="110">
        <f>7000000-N19</f>
        <v>6637000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363000</v>
      </c>
      <c r="O20" s="104">
        <f aca="true" t="shared" si="0" ref="O20:T20">SUM(O17:O19)</f>
        <v>67837000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5342.47+165163.93+154508.21</f>
        <v>325014.61</v>
      </c>
      <c r="S22" s="110">
        <f>5342.47+165163.93+154508.21</f>
        <v>325014.61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f>170095.89+159121.91</f>
        <v>329217.80000000005</v>
      </c>
      <c r="S23" s="110">
        <f>170095.89+159121.91</f>
        <v>329217.80000000005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654232.41</v>
      </c>
      <c r="S24" s="104">
        <f t="shared" si="1"/>
        <v>654232.41</v>
      </c>
      <c r="T24" s="104">
        <f t="shared" si="1"/>
        <v>0</v>
      </c>
    </row>
    <row r="25" spans="1:20" s="61" customFormat="1" ht="24.75" customHeight="1">
      <c r="A25" s="156" t="s">
        <v>20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363000</v>
      </c>
      <c r="O32" s="104">
        <f t="shared" si="2"/>
        <v>106968000</v>
      </c>
      <c r="P32" s="104">
        <f t="shared" si="2"/>
        <v>0</v>
      </c>
      <c r="Q32" s="104">
        <f t="shared" si="2"/>
        <v>0</v>
      </c>
      <c r="R32" s="104">
        <f t="shared" si="2"/>
        <v>654232.41</v>
      </c>
      <c r="S32" s="104">
        <f t="shared" si="2"/>
        <v>654232.41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120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9" t="s">
        <v>73</v>
      </c>
      <c r="H38" s="149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G38:H38"/>
    <mergeCell ref="A13:T13"/>
    <mergeCell ref="A16:T16"/>
    <mergeCell ref="A21:T21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6">
      <pane ySplit="3555" topLeftCell="A27" activePane="bottomLeft" state="split"/>
      <selection pane="topLeft" activeCell="L19" sqref="L19"/>
      <selection pane="bottomLeft" activeCell="I41" sqref="I41"/>
    </sheetView>
  </sheetViews>
  <sheetFormatPr defaultColWidth="9.00390625" defaultRowHeight="12.75"/>
  <cols>
    <col min="1" max="1" width="5.875" style="60" customWidth="1"/>
    <col min="2" max="2" width="21.75390625" style="65" customWidth="1"/>
    <col min="3" max="3" width="14.875" style="65" customWidth="1"/>
    <col min="4" max="4" width="17.125" style="66" customWidth="1"/>
    <col min="5" max="5" width="11.25390625" style="66" customWidth="1"/>
    <col min="6" max="6" width="18.25390625" style="66" customWidth="1"/>
    <col min="7" max="7" width="16.25390625" style="67" customWidth="1"/>
    <col min="8" max="8" width="18.125" style="67" customWidth="1"/>
    <col min="9" max="9" width="18.875" style="60" customWidth="1"/>
    <col min="10" max="10" width="18.00390625" style="60" customWidth="1"/>
    <col min="11" max="11" width="16.375" style="60" customWidth="1"/>
    <col min="12" max="12" width="16.625" style="60" customWidth="1"/>
    <col min="13" max="13" width="16.75390625" style="60" customWidth="1"/>
    <col min="14" max="14" width="17.00390625" style="60" customWidth="1"/>
    <col min="15" max="15" width="17.375" style="60" customWidth="1"/>
    <col min="16" max="17" width="14.625" style="60" customWidth="1"/>
    <col min="18" max="18" width="16.25390625" style="60" customWidth="1"/>
    <col min="19" max="19" width="15.625" style="60" customWidth="1"/>
    <col min="20" max="20" width="20.00390625" style="60" customWidth="1"/>
    <col min="21" max="21" width="2.375" style="60" customWidth="1"/>
    <col min="22" max="22" width="1.75390625" style="60" customWidth="1"/>
    <col min="23" max="16384" width="9.125" style="60" customWidth="1"/>
  </cols>
  <sheetData>
    <row r="1" spans="19:20" ht="12.75">
      <c r="S1" s="140" t="s">
        <v>77</v>
      </c>
      <c r="T1" s="140"/>
    </row>
    <row r="2" spans="19:20" ht="26.25" customHeight="1">
      <c r="S2" s="140"/>
      <c r="T2" s="140"/>
    </row>
    <row r="3" spans="1:20" ht="21.75" customHeight="1">
      <c r="A3" s="141" t="s">
        <v>119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6" customHeight="1">
      <c r="B4" s="68"/>
      <c r="C4" s="68"/>
      <c r="D4" s="68"/>
      <c r="E4" s="68"/>
      <c r="F4" s="68"/>
      <c r="G4" s="68"/>
      <c r="H4" s="68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ht="11.25" customHeight="1">
      <c r="D5" s="65"/>
      <c r="E5" s="65"/>
      <c r="F5" s="65"/>
      <c r="G5" s="69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70" t="s">
        <v>2</v>
      </c>
    </row>
    <row r="6" spans="7:8" ht="3" customHeight="1">
      <c r="G6" s="71"/>
      <c r="H6" s="71"/>
    </row>
    <row r="7" spans="7:16" ht="7.5" customHeight="1">
      <c r="G7" s="142"/>
      <c r="H7" s="142"/>
      <c r="I7" s="142"/>
      <c r="J7" s="142"/>
      <c r="K7" s="142"/>
      <c r="L7" s="142"/>
      <c r="M7" s="142"/>
      <c r="N7" s="142"/>
      <c r="O7" s="72"/>
      <c r="P7" s="72"/>
    </row>
    <row r="8" ht="5.25" customHeight="1"/>
    <row r="9" ht="6" customHeight="1"/>
    <row r="10" spans="1:20" ht="52.5" customHeight="1">
      <c r="A10" s="143" t="s">
        <v>0</v>
      </c>
      <c r="B10" s="144" t="s">
        <v>13</v>
      </c>
      <c r="C10" s="144" t="s">
        <v>3</v>
      </c>
      <c r="D10" s="144" t="s">
        <v>9</v>
      </c>
      <c r="E10" s="144" t="s">
        <v>14</v>
      </c>
      <c r="F10" s="144" t="s">
        <v>11</v>
      </c>
      <c r="G10" s="144" t="s">
        <v>10</v>
      </c>
      <c r="H10" s="144" t="s">
        <v>6</v>
      </c>
      <c r="I10" s="144" t="s">
        <v>12</v>
      </c>
      <c r="J10" s="144" t="s">
        <v>111</v>
      </c>
      <c r="K10" s="144" t="s">
        <v>23</v>
      </c>
      <c r="L10" s="144" t="s">
        <v>24</v>
      </c>
      <c r="M10" s="144" t="s">
        <v>25</v>
      </c>
      <c r="N10" s="144" t="s">
        <v>26</v>
      </c>
      <c r="O10" s="147" t="s">
        <v>117</v>
      </c>
      <c r="P10" s="148"/>
      <c r="Q10" s="144" t="s">
        <v>15</v>
      </c>
      <c r="R10" s="144" t="s">
        <v>16</v>
      </c>
      <c r="S10" s="144" t="s">
        <v>8</v>
      </c>
      <c r="T10" s="144" t="s">
        <v>118</v>
      </c>
    </row>
    <row r="11" spans="1:20" s="73" customFormat="1" ht="94.5" customHeight="1">
      <c r="A11" s="143"/>
      <c r="B11" s="145"/>
      <c r="C11" s="145"/>
      <c r="D11" s="145"/>
      <c r="E11" s="146"/>
      <c r="F11" s="146"/>
      <c r="G11" s="145"/>
      <c r="H11" s="145"/>
      <c r="I11" s="145"/>
      <c r="J11" s="145"/>
      <c r="K11" s="145"/>
      <c r="L11" s="145"/>
      <c r="M11" s="145"/>
      <c r="N11" s="145"/>
      <c r="O11" s="87" t="s">
        <v>4</v>
      </c>
      <c r="P11" s="87" t="s">
        <v>5</v>
      </c>
      <c r="Q11" s="145"/>
      <c r="R11" s="145"/>
      <c r="S11" s="145"/>
      <c r="T11" s="145"/>
    </row>
    <row r="12" spans="1:20" s="74" customFormat="1" ht="14.25" customHeight="1">
      <c r="A12" s="88">
        <v>1</v>
      </c>
      <c r="B12" s="78">
        <v>2</v>
      </c>
      <c r="C12" s="79">
        <v>3</v>
      </c>
      <c r="D12" s="78">
        <v>4</v>
      </c>
      <c r="E12" s="79">
        <v>5</v>
      </c>
      <c r="F12" s="79">
        <v>6</v>
      </c>
      <c r="G12" s="79">
        <v>7</v>
      </c>
      <c r="H12" s="78">
        <v>8</v>
      </c>
      <c r="I12" s="79">
        <v>9</v>
      </c>
      <c r="J12" s="79">
        <v>10</v>
      </c>
      <c r="K12" s="79">
        <v>11</v>
      </c>
      <c r="L12" s="78">
        <v>12</v>
      </c>
      <c r="M12" s="79">
        <v>13</v>
      </c>
      <c r="N12" s="79">
        <v>14</v>
      </c>
      <c r="O12" s="79">
        <v>15</v>
      </c>
      <c r="P12" s="78">
        <v>16</v>
      </c>
      <c r="Q12" s="79">
        <v>17</v>
      </c>
      <c r="R12" s="79">
        <v>18</v>
      </c>
      <c r="S12" s="79">
        <v>19</v>
      </c>
      <c r="T12" s="78">
        <v>20</v>
      </c>
    </row>
    <row r="13" spans="1:20" s="61" customFormat="1" ht="25.5" customHeight="1">
      <c r="A13" s="150" t="s">
        <v>17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2"/>
    </row>
    <row r="14" spans="1:20" s="61" customFormat="1" ht="0.75" customHeight="1">
      <c r="A14" s="75"/>
      <c r="B14" s="76"/>
      <c r="C14" s="77"/>
      <c r="D14" s="78"/>
      <c r="E14" s="79"/>
      <c r="F14" s="79"/>
      <c r="G14" s="80"/>
      <c r="H14" s="81"/>
      <c r="I14" s="64"/>
      <c r="J14" s="82"/>
      <c r="K14" s="64"/>
      <c r="L14" s="64"/>
      <c r="M14" s="64"/>
      <c r="N14" s="63"/>
      <c r="O14" s="64"/>
      <c r="P14" s="64"/>
      <c r="Q14" s="64"/>
      <c r="R14" s="64"/>
      <c r="S14" s="64"/>
      <c r="T14" s="83"/>
    </row>
    <row r="15" spans="1:20" s="61" customFormat="1" ht="17.25" customHeight="1">
      <c r="A15" s="84" t="s">
        <v>1</v>
      </c>
      <c r="B15" s="76"/>
      <c r="C15" s="78" t="s">
        <v>7</v>
      </c>
      <c r="D15" s="78" t="s">
        <v>7</v>
      </c>
      <c r="E15" s="78" t="s">
        <v>7</v>
      </c>
      <c r="F15" s="78"/>
      <c r="G15" s="78" t="s">
        <v>7</v>
      </c>
      <c r="H15" s="78" t="s">
        <v>7</v>
      </c>
      <c r="I15" s="78" t="s">
        <v>7</v>
      </c>
      <c r="J15" s="82"/>
      <c r="K15" s="78" t="s">
        <v>7</v>
      </c>
      <c r="L15" s="64"/>
      <c r="M15" s="78" t="s">
        <v>7</v>
      </c>
      <c r="N15" s="63"/>
      <c r="O15" s="64"/>
      <c r="P15" s="64"/>
      <c r="Q15" s="64"/>
      <c r="R15" s="64"/>
      <c r="S15" s="64"/>
      <c r="T15" s="83"/>
    </row>
    <row r="16" spans="1:20" s="61" customFormat="1" ht="32.25" customHeight="1">
      <c r="A16" s="153" t="s">
        <v>18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5"/>
    </row>
    <row r="17" spans="1:20" s="61" customFormat="1" ht="111.75" customHeight="1">
      <c r="A17" s="101">
        <v>1</v>
      </c>
      <c r="B17" s="102" t="s">
        <v>97</v>
      </c>
      <c r="C17" s="103" t="s">
        <v>34</v>
      </c>
      <c r="D17" s="104">
        <v>23118400</v>
      </c>
      <c r="E17" s="105" t="s">
        <v>36</v>
      </c>
      <c r="F17" s="104">
        <f>O17</f>
        <v>23118400</v>
      </c>
      <c r="G17" s="106" t="s">
        <v>105</v>
      </c>
      <c r="H17" s="107" t="s">
        <v>54</v>
      </c>
      <c r="I17" s="108" t="s">
        <v>39</v>
      </c>
      <c r="J17" s="104">
        <v>23118400</v>
      </c>
      <c r="K17" s="106" t="s">
        <v>84</v>
      </c>
      <c r="L17" s="109"/>
      <c r="M17" s="106"/>
      <c r="N17" s="110">
        <v>0</v>
      </c>
      <c r="O17" s="110">
        <f>J17+L17-N17</f>
        <v>23118400</v>
      </c>
      <c r="P17" s="108"/>
      <c r="Q17" s="108"/>
      <c r="R17" s="111"/>
      <c r="S17" s="111"/>
      <c r="T17" s="112">
        <f>Q17+R17-S17</f>
        <v>0</v>
      </c>
    </row>
    <row r="18" spans="1:20" s="61" customFormat="1" ht="96" customHeight="1">
      <c r="A18" s="101">
        <v>2</v>
      </c>
      <c r="B18" s="102" t="s">
        <v>85</v>
      </c>
      <c r="C18" s="103" t="s">
        <v>34</v>
      </c>
      <c r="D18" s="104">
        <v>38081600</v>
      </c>
      <c r="E18" s="105" t="s">
        <v>36</v>
      </c>
      <c r="F18" s="104">
        <v>38081600</v>
      </c>
      <c r="G18" s="106" t="s">
        <v>87</v>
      </c>
      <c r="H18" s="107" t="s">
        <v>54</v>
      </c>
      <c r="I18" s="108" t="s">
        <v>39</v>
      </c>
      <c r="J18" s="104">
        <v>38081600</v>
      </c>
      <c r="K18" s="106" t="s">
        <v>86</v>
      </c>
      <c r="L18" s="104"/>
      <c r="M18" s="106"/>
      <c r="N18" s="110">
        <v>0</v>
      </c>
      <c r="O18" s="110">
        <f>J18+L18-N18</f>
        <v>38081600</v>
      </c>
      <c r="P18" s="108"/>
      <c r="Q18" s="108"/>
      <c r="R18" s="111"/>
      <c r="S18" s="111"/>
      <c r="T18" s="112">
        <f>Q18+R18-S18</f>
        <v>0</v>
      </c>
    </row>
    <row r="19" spans="1:20" s="61" customFormat="1" ht="71.25" customHeight="1">
      <c r="A19" s="101">
        <v>3</v>
      </c>
      <c r="B19" s="102" t="s">
        <v>90</v>
      </c>
      <c r="C19" s="103" t="s">
        <v>34</v>
      </c>
      <c r="D19" s="104">
        <v>7000000</v>
      </c>
      <c r="E19" s="105" t="s">
        <v>36</v>
      </c>
      <c r="F19" s="104">
        <v>7000000</v>
      </c>
      <c r="G19" s="106" t="s">
        <v>88</v>
      </c>
      <c r="H19" s="107" t="s">
        <v>54</v>
      </c>
      <c r="I19" s="120" t="s">
        <v>103</v>
      </c>
      <c r="J19" s="104">
        <v>7000000</v>
      </c>
      <c r="K19" s="106" t="s">
        <v>89</v>
      </c>
      <c r="L19" s="104"/>
      <c r="M19" s="106"/>
      <c r="N19" s="110">
        <f>363000+363000</f>
        <v>726000</v>
      </c>
      <c r="O19" s="110">
        <f>7000000-N19</f>
        <v>6274000</v>
      </c>
      <c r="P19" s="108"/>
      <c r="Q19" s="108"/>
      <c r="R19" s="111"/>
      <c r="S19" s="111"/>
      <c r="T19" s="112">
        <f>Q19+R19-S19</f>
        <v>0</v>
      </c>
    </row>
    <row r="20" spans="1:20" s="61" customFormat="1" ht="18.75" customHeight="1">
      <c r="A20" s="113" t="s">
        <v>1</v>
      </c>
      <c r="B20" s="102"/>
      <c r="C20" s="114" t="s">
        <v>7</v>
      </c>
      <c r="D20" s="114" t="s">
        <v>7</v>
      </c>
      <c r="E20" s="114" t="s">
        <v>7</v>
      </c>
      <c r="F20" s="104">
        <f>SUM(F17:F19)</f>
        <v>68200000</v>
      </c>
      <c r="G20" s="114" t="s">
        <v>7</v>
      </c>
      <c r="H20" s="114" t="s">
        <v>7</v>
      </c>
      <c r="I20" s="114" t="s">
        <v>7</v>
      </c>
      <c r="J20" s="104">
        <f>SUM(J17:J19)</f>
        <v>68200000</v>
      </c>
      <c r="K20" s="114" t="s">
        <v>7</v>
      </c>
      <c r="L20" s="104">
        <f>SUM(L17:L19)</f>
        <v>0</v>
      </c>
      <c r="M20" s="114" t="s">
        <v>7</v>
      </c>
      <c r="N20" s="104">
        <f>SUM(N17:N19)</f>
        <v>726000</v>
      </c>
      <c r="O20" s="104">
        <f aca="true" t="shared" si="0" ref="O20:T20">SUM(O17:O19)</f>
        <v>67474000</v>
      </c>
      <c r="P20" s="104">
        <f t="shared" si="0"/>
        <v>0</v>
      </c>
      <c r="Q20" s="104">
        <f t="shared" si="0"/>
        <v>0</v>
      </c>
      <c r="R20" s="104">
        <f t="shared" si="0"/>
        <v>0</v>
      </c>
      <c r="S20" s="104">
        <f t="shared" si="0"/>
        <v>0</v>
      </c>
      <c r="T20" s="104">
        <f t="shared" si="0"/>
        <v>0</v>
      </c>
    </row>
    <row r="21" spans="1:20" s="61" customFormat="1" ht="31.5" customHeight="1">
      <c r="A21" s="156" t="s">
        <v>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8"/>
    </row>
    <row r="22" spans="1:20" s="61" customFormat="1" ht="95.25" customHeight="1">
      <c r="A22" s="101">
        <v>6</v>
      </c>
      <c r="B22" s="102" t="s">
        <v>92</v>
      </c>
      <c r="C22" s="103" t="s">
        <v>79</v>
      </c>
      <c r="D22" s="104">
        <v>20000000</v>
      </c>
      <c r="E22" s="105" t="s">
        <v>36</v>
      </c>
      <c r="F22" s="104">
        <f>O22</f>
        <v>20000000</v>
      </c>
      <c r="G22" s="106" t="s">
        <v>94</v>
      </c>
      <c r="H22" s="107" t="s">
        <v>54</v>
      </c>
      <c r="I22" s="108">
        <v>9.75</v>
      </c>
      <c r="J22" s="104">
        <v>20000000</v>
      </c>
      <c r="K22" s="106" t="s">
        <v>93</v>
      </c>
      <c r="L22" s="104"/>
      <c r="M22" s="106"/>
      <c r="N22" s="104"/>
      <c r="O22" s="110">
        <f>J22+L22-N22</f>
        <v>20000000</v>
      </c>
      <c r="P22" s="108"/>
      <c r="Q22" s="108"/>
      <c r="R22" s="110">
        <f>5342.47+165163.93+154508.21+165163.93</f>
        <v>490178.54</v>
      </c>
      <c r="S22" s="110">
        <f>5342.47+165163.93+154508.21+165163.93</f>
        <v>490178.54</v>
      </c>
      <c r="T22" s="109">
        <f>Q22+R22-S22</f>
        <v>0</v>
      </c>
    </row>
    <row r="23" spans="1:20" s="61" customFormat="1" ht="110.25" customHeight="1">
      <c r="A23" s="101">
        <v>7</v>
      </c>
      <c r="B23" s="102" t="s">
        <v>98</v>
      </c>
      <c r="C23" s="103" t="s">
        <v>79</v>
      </c>
      <c r="D23" s="104">
        <v>19131000</v>
      </c>
      <c r="E23" s="105" t="s">
        <v>36</v>
      </c>
      <c r="F23" s="104">
        <f>O23</f>
        <v>19131000</v>
      </c>
      <c r="G23" s="106" t="s">
        <v>99</v>
      </c>
      <c r="H23" s="107" t="s">
        <v>54</v>
      </c>
      <c r="I23" s="108">
        <v>10.49725</v>
      </c>
      <c r="J23" s="104">
        <v>19131000</v>
      </c>
      <c r="K23" s="106" t="s">
        <v>101</v>
      </c>
      <c r="L23" s="104"/>
      <c r="M23" s="106"/>
      <c r="N23" s="104"/>
      <c r="O23" s="110">
        <f>J23+L23-N23</f>
        <v>19131000</v>
      </c>
      <c r="P23" s="108"/>
      <c r="Q23" s="108"/>
      <c r="R23" s="110">
        <f>170095.89+159121.91+170095.89</f>
        <v>499313.69000000006</v>
      </c>
      <c r="S23" s="110">
        <f>170095.89+159121.91+170095.89</f>
        <v>499313.69000000006</v>
      </c>
      <c r="T23" s="109">
        <f>Q23+R23-S23</f>
        <v>0</v>
      </c>
    </row>
    <row r="24" spans="1:20" s="61" customFormat="1" ht="24" customHeight="1">
      <c r="A24" s="113" t="s">
        <v>1</v>
      </c>
      <c r="B24" s="102"/>
      <c r="C24" s="114" t="s">
        <v>7</v>
      </c>
      <c r="D24" s="114" t="s">
        <v>7</v>
      </c>
      <c r="E24" s="114" t="s">
        <v>7</v>
      </c>
      <c r="F24" s="104">
        <f>SUM(F22:F23)</f>
        <v>39131000</v>
      </c>
      <c r="G24" s="114" t="s">
        <v>7</v>
      </c>
      <c r="H24" s="114" t="s">
        <v>7</v>
      </c>
      <c r="I24" s="114" t="s">
        <v>7</v>
      </c>
      <c r="J24" s="104">
        <f>SUM(J22:J23)</f>
        <v>39131000</v>
      </c>
      <c r="K24" s="104" t="s">
        <v>7</v>
      </c>
      <c r="L24" s="104">
        <f>SUM(L22:L23)</f>
        <v>0</v>
      </c>
      <c r="M24" s="104" t="s">
        <v>7</v>
      </c>
      <c r="N24" s="104">
        <f aca="true" t="shared" si="1" ref="N24:T24">SUM(N22:N23)</f>
        <v>0</v>
      </c>
      <c r="O24" s="104">
        <f t="shared" si="1"/>
        <v>39131000</v>
      </c>
      <c r="P24" s="104">
        <f t="shared" si="1"/>
        <v>0</v>
      </c>
      <c r="Q24" s="104">
        <f t="shared" si="1"/>
        <v>0</v>
      </c>
      <c r="R24" s="104">
        <f t="shared" si="1"/>
        <v>989492.23</v>
      </c>
      <c r="S24" s="104">
        <f t="shared" si="1"/>
        <v>989492.23</v>
      </c>
      <c r="T24" s="104">
        <f t="shared" si="1"/>
        <v>0</v>
      </c>
    </row>
    <row r="25" spans="1:20" s="61" customFormat="1" ht="24.75" customHeight="1">
      <c r="A25" s="156" t="s">
        <v>20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8"/>
    </row>
    <row r="26" spans="1:20" s="61" customFormat="1" ht="0.75" customHeight="1">
      <c r="A26" s="116"/>
      <c r="B26" s="102"/>
      <c r="C26" s="103"/>
      <c r="D26" s="114"/>
      <c r="E26" s="105"/>
      <c r="F26" s="105"/>
      <c r="G26" s="106"/>
      <c r="H26" s="107"/>
      <c r="I26" s="108"/>
      <c r="J26" s="117"/>
      <c r="K26" s="108"/>
      <c r="L26" s="108"/>
      <c r="M26" s="108"/>
      <c r="N26" s="118"/>
      <c r="O26" s="108"/>
      <c r="P26" s="108"/>
      <c r="Q26" s="108"/>
      <c r="R26" s="108"/>
      <c r="S26" s="108"/>
      <c r="T26" s="112"/>
    </row>
    <row r="27" spans="1:20" s="61" customFormat="1" ht="23.25" customHeight="1">
      <c r="A27" s="113" t="s">
        <v>1</v>
      </c>
      <c r="B27" s="102"/>
      <c r="C27" s="114" t="s">
        <v>7</v>
      </c>
      <c r="D27" s="114" t="s">
        <v>7</v>
      </c>
      <c r="E27" s="114" t="s">
        <v>7</v>
      </c>
      <c r="F27" s="114"/>
      <c r="G27" s="114" t="s">
        <v>7</v>
      </c>
      <c r="H27" s="114" t="s">
        <v>7</v>
      </c>
      <c r="I27" s="114" t="s">
        <v>7</v>
      </c>
      <c r="J27" s="117"/>
      <c r="K27" s="114" t="s">
        <v>7</v>
      </c>
      <c r="L27" s="108"/>
      <c r="M27" s="114" t="s">
        <v>7</v>
      </c>
      <c r="N27" s="118"/>
      <c r="O27" s="108"/>
      <c r="P27" s="108"/>
      <c r="Q27" s="108"/>
      <c r="R27" s="108"/>
      <c r="S27" s="108"/>
      <c r="T27" s="112"/>
    </row>
    <row r="28" spans="1:20" s="61" customFormat="1" ht="22.5" customHeight="1">
      <c r="A28" s="156" t="s">
        <v>27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8"/>
    </row>
    <row r="29" spans="1:20" s="61" customFormat="1" ht="3" customHeight="1" hidden="1">
      <c r="A29" s="116"/>
      <c r="B29" s="102"/>
      <c r="C29" s="103"/>
      <c r="D29" s="114"/>
      <c r="E29" s="105"/>
      <c r="F29" s="105"/>
      <c r="G29" s="106"/>
      <c r="H29" s="107"/>
      <c r="I29" s="108"/>
      <c r="J29" s="117"/>
      <c r="K29" s="108"/>
      <c r="L29" s="108"/>
      <c r="M29" s="108"/>
      <c r="N29" s="118"/>
      <c r="O29" s="108"/>
      <c r="P29" s="108"/>
      <c r="Q29" s="108"/>
      <c r="R29" s="108"/>
      <c r="S29" s="108"/>
      <c r="T29" s="112"/>
    </row>
    <row r="30" spans="1:20" s="61" customFormat="1" ht="24" customHeight="1">
      <c r="A30" s="113" t="s">
        <v>1</v>
      </c>
      <c r="B30" s="102"/>
      <c r="C30" s="114" t="s">
        <v>7</v>
      </c>
      <c r="D30" s="114" t="s">
        <v>7</v>
      </c>
      <c r="E30" s="114"/>
      <c r="F30" s="114"/>
      <c r="G30" s="114" t="s">
        <v>7</v>
      </c>
      <c r="H30" s="114" t="s">
        <v>7</v>
      </c>
      <c r="I30" s="114" t="s">
        <v>7</v>
      </c>
      <c r="J30" s="117"/>
      <c r="K30" s="114" t="s">
        <v>7</v>
      </c>
      <c r="L30" s="108"/>
      <c r="M30" s="114" t="s">
        <v>7</v>
      </c>
      <c r="N30" s="118"/>
      <c r="O30" s="108"/>
      <c r="P30" s="108"/>
      <c r="Q30" s="108"/>
      <c r="R30" s="108"/>
      <c r="S30" s="108"/>
      <c r="T30" s="112"/>
    </row>
    <row r="31" spans="1:20" s="61" customFormat="1" ht="18.75" customHeight="1">
      <c r="A31" s="159" t="s">
        <v>31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1"/>
    </row>
    <row r="32" spans="1:20" s="85" customFormat="1" ht="28.5" customHeight="1">
      <c r="A32" s="119"/>
      <c r="B32" s="119"/>
      <c r="C32" s="114" t="s">
        <v>7</v>
      </c>
      <c r="D32" s="114" t="s">
        <v>7</v>
      </c>
      <c r="E32" s="114" t="s">
        <v>7</v>
      </c>
      <c r="F32" s="104">
        <f>F20+F24</f>
        <v>107331000</v>
      </c>
      <c r="G32" s="114" t="s">
        <v>7</v>
      </c>
      <c r="H32" s="114" t="s">
        <v>7</v>
      </c>
      <c r="I32" s="114" t="s">
        <v>7</v>
      </c>
      <c r="J32" s="104">
        <f>J20+J24</f>
        <v>107331000</v>
      </c>
      <c r="K32" s="104" t="s">
        <v>7</v>
      </c>
      <c r="L32" s="104">
        <f>L20+L24</f>
        <v>0</v>
      </c>
      <c r="M32" s="104" t="s">
        <v>7</v>
      </c>
      <c r="N32" s="104">
        <f aca="true" t="shared" si="2" ref="N32:T32">N20+N24</f>
        <v>726000</v>
      </c>
      <c r="O32" s="104">
        <f t="shared" si="2"/>
        <v>106605000</v>
      </c>
      <c r="P32" s="104">
        <f t="shared" si="2"/>
        <v>0</v>
      </c>
      <c r="Q32" s="104">
        <f t="shared" si="2"/>
        <v>0</v>
      </c>
      <c r="R32" s="104">
        <f t="shared" si="2"/>
        <v>989492.23</v>
      </c>
      <c r="S32" s="104">
        <f t="shared" si="2"/>
        <v>989492.23</v>
      </c>
      <c r="T32" s="104">
        <f t="shared" si="2"/>
        <v>0</v>
      </c>
    </row>
    <row r="33" spans="1:20" ht="24" customHeight="1">
      <c r="A33" s="89"/>
      <c r="B33" s="90"/>
      <c r="C33" s="90"/>
      <c r="D33" s="91"/>
      <c r="E33" s="91"/>
      <c r="F33" s="91"/>
      <c r="G33" s="92"/>
      <c r="H33" s="92"/>
      <c r="I33" s="93"/>
      <c r="J33" s="93"/>
      <c r="K33" s="94"/>
      <c r="L33" s="94"/>
      <c r="M33" s="94"/>
      <c r="N33" s="94"/>
      <c r="O33" s="93"/>
      <c r="P33" s="93"/>
      <c r="Q33" s="93"/>
      <c r="R33" s="93"/>
      <c r="S33" s="93"/>
      <c r="T33" s="93"/>
    </row>
    <row r="34" spans="1:20" ht="32.25" customHeight="1">
      <c r="A34" s="95" t="s">
        <v>120</v>
      </c>
      <c r="B34" s="96"/>
      <c r="C34" s="96"/>
      <c r="D34" s="97"/>
      <c r="E34" s="97"/>
      <c r="F34" s="97"/>
      <c r="G34" s="98"/>
      <c r="H34" s="98"/>
      <c r="I34" s="61"/>
      <c r="J34" s="95"/>
      <c r="K34" s="95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5">
      <c r="A35" s="61"/>
      <c r="B35" s="99"/>
      <c r="C35" s="99"/>
      <c r="D35" s="100"/>
      <c r="E35" s="100"/>
      <c r="F35" s="100"/>
      <c r="G35" s="71"/>
      <c r="H35" s="7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</row>
    <row r="36" spans="1:20" ht="19.5" customHeight="1">
      <c r="A36" s="95" t="s">
        <v>102</v>
      </c>
      <c r="B36" s="96"/>
      <c r="C36" s="96"/>
      <c r="D36" s="97"/>
      <c r="E36" s="97"/>
      <c r="F36" s="97"/>
      <c r="G36" s="98"/>
      <c r="H36" s="98"/>
      <c r="I36" s="61"/>
      <c r="J36" s="95"/>
      <c r="K36" s="95"/>
      <c r="L36" s="61"/>
      <c r="M36" s="61"/>
      <c r="N36" s="61"/>
      <c r="O36" s="61"/>
      <c r="P36" s="61"/>
      <c r="Q36" s="61"/>
      <c r="R36" s="61"/>
      <c r="S36" s="61"/>
      <c r="T36" s="61"/>
    </row>
    <row r="37" spans="1:20" ht="15">
      <c r="A37" s="61"/>
      <c r="B37" s="99"/>
      <c r="C37" s="99"/>
      <c r="D37" s="100"/>
      <c r="E37" s="100"/>
      <c r="F37" s="100"/>
      <c r="G37" s="71"/>
      <c r="H37" s="7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9.5" customHeight="1">
      <c r="A38" s="95" t="s">
        <v>104</v>
      </c>
      <c r="B38" s="96"/>
      <c r="C38" s="96"/>
      <c r="D38" s="97"/>
      <c r="E38" s="97"/>
      <c r="F38" s="97"/>
      <c r="G38" s="149" t="s">
        <v>73</v>
      </c>
      <c r="H38" s="149"/>
      <c r="I38" s="61"/>
      <c r="J38" s="95"/>
      <c r="K38" s="95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2" customHeight="1">
      <c r="A39" s="61"/>
      <c r="B39" s="99"/>
      <c r="C39" s="99"/>
      <c r="D39" s="100"/>
      <c r="E39" s="100"/>
      <c r="F39" s="100"/>
      <c r="G39" s="71"/>
      <c r="H39" s="7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2.75" customHeight="1" hidden="1">
      <c r="A40" s="61"/>
      <c r="B40" s="99"/>
      <c r="C40" s="99"/>
      <c r="D40" s="100"/>
      <c r="E40" s="100"/>
      <c r="F40" s="100"/>
      <c r="G40" s="71"/>
      <c r="H40" s="7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6.5" customHeight="1">
      <c r="A41" s="61" t="s">
        <v>21</v>
      </c>
      <c r="B41" s="99"/>
      <c r="C41" s="99"/>
      <c r="D41" s="100"/>
      <c r="E41" s="100"/>
      <c r="F41" s="100"/>
      <c r="G41" s="71"/>
      <c r="H41" s="7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</row>
    <row r="42" spans="1:20" ht="15">
      <c r="A42" s="95"/>
      <c r="B42" s="96"/>
      <c r="C42" s="96"/>
      <c r="D42" s="97"/>
      <c r="E42" s="97"/>
      <c r="F42" s="97"/>
      <c r="G42" s="98"/>
      <c r="H42" s="98"/>
      <c r="I42" s="61"/>
      <c r="J42" s="95"/>
      <c r="K42" s="95"/>
      <c r="L42" s="61"/>
      <c r="M42" s="61"/>
      <c r="N42" s="61"/>
      <c r="O42" s="61"/>
      <c r="P42" s="61"/>
      <c r="Q42" s="61"/>
      <c r="R42" s="61"/>
      <c r="S42" s="61"/>
      <c r="T42" s="61"/>
    </row>
    <row r="43" spans="1:20" ht="15">
      <c r="A43" s="61"/>
      <c r="B43" s="99"/>
      <c r="C43" s="99"/>
      <c r="D43" s="100"/>
      <c r="E43" s="100"/>
      <c r="F43" s="100"/>
      <c r="G43" s="71"/>
      <c r="H43" s="7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">
      <c r="A44" s="61"/>
      <c r="B44" s="99"/>
      <c r="C44" s="99"/>
      <c r="D44" s="100"/>
      <c r="E44" s="100"/>
      <c r="F44" s="100"/>
      <c r="G44" s="71"/>
      <c r="H44" s="7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1:20" ht="15">
      <c r="A45" s="61"/>
      <c r="B45" s="99"/>
      <c r="C45" s="99"/>
      <c r="D45" s="100"/>
      <c r="E45" s="100"/>
      <c r="F45" s="100"/>
      <c r="G45" s="71"/>
      <c r="H45" s="7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53" spans="1:22" s="65" customFormat="1" ht="16.5" customHeight="1">
      <c r="A53" s="60"/>
      <c r="D53" s="66"/>
      <c r="E53" s="66"/>
      <c r="F53" s="66"/>
      <c r="G53" s="67"/>
      <c r="H53" s="67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65" customFormat="1" ht="30" customHeight="1">
      <c r="A54" s="60"/>
      <c r="B54" s="86"/>
      <c r="D54" s="66"/>
      <c r="E54" s="66"/>
      <c r="F54" s="66"/>
      <c r="G54" s="67"/>
      <c r="H54" s="67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21:T21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2024-04-11T09:40:09Z</cp:lastPrinted>
  <dcterms:created xsi:type="dcterms:W3CDTF">2006-06-05T06:40:26Z</dcterms:created>
  <dcterms:modified xsi:type="dcterms:W3CDTF">2024-04-11T09:47:47Z</dcterms:modified>
  <cp:category/>
  <cp:version/>
  <cp:contentType/>
  <cp:contentStatus/>
</cp:coreProperties>
</file>